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rivers" sheetId="1" state="visible" r:id="rId1"/>
    <sheet name="Revenue" sheetId="2" state="visible" r:id="rId2"/>
    <sheet name="Depreciation" sheetId="3" state="visible" r:id="rId3"/>
    <sheet name="Valuation" sheetId="4" state="visible" r:id="rId4"/>
    <sheet name="Variant" sheetId="5" state="visible" r:id="rId5"/>
    <sheet name="Decision" sheetId="6" state="visible" r:id="rId6"/>
    <sheet name="Notes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6">
    <numFmt numFmtId="164" formatCode="0.0%"/>
    <numFmt numFmtId="165" formatCode="#,##0.0,,,"/>
    <numFmt numFmtId="166" formatCode="#,##0,,"/>
    <numFmt numFmtId="167" formatCode="$#,##0.00"/>
    <numFmt numFmtId="168" formatCode="0.0&quot;x&quot;"/>
    <numFmt numFmtId="169" formatCode="0.0000"/>
  </numFmts>
  <fonts count="7">
    <font>
      <name val="Calibri"/>
      <family val="2"/>
      <color theme="1"/>
      <sz val="11"/>
      <scheme val="minor"/>
    </font>
    <font>
      <b val="1"/>
      <color rgb="001F3352"/>
      <sz val="13"/>
    </font>
    <font>
      <i val="1"/>
      <color rgb="00666666"/>
      <sz val="9"/>
    </font>
    <font>
      <b val="1"/>
      <color rgb="00FFFFFF"/>
      <sz val="11"/>
    </font>
    <font>
      <b val="1"/>
      <sz val="10"/>
    </font>
    <font>
      <sz val="10"/>
    </font>
    <font>
      <b val="1"/>
      <sz val="12"/>
    </font>
  </fonts>
  <fills count="5">
    <fill>
      <patternFill/>
    </fill>
    <fill>
      <patternFill patternType="gray125"/>
    </fill>
    <fill>
      <patternFill patternType="solid">
        <fgColor rgb="001F3352"/>
      </patternFill>
    </fill>
    <fill>
      <patternFill patternType="solid">
        <fgColor rgb="00DCE9F7"/>
      </patternFill>
    </fill>
    <fill>
      <patternFill patternType="solid">
        <fgColor rgb="00F4F2E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center"/>
    </xf>
    <xf numFmtId="0" fontId="4" fillId="0" borderId="0" pivotButton="0" quotePrefix="0" xfId="0"/>
    <xf numFmtId="164" fontId="0" fillId="3" borderId="0" pivotButton="0" quotePrefix="0" xfId="0"/>
    <xf numFmtId="165" fontId="0" fillId="3" borderId="0" pivotButton="0" quotePrefix="0" xfId="0"/>
    <xf numFmtId="10" fontId="0" fillId="3" borderId="0" pivotButton="0" quotePrefix="0" xfId="0"/>
    <xf numFmtId="166" fontId="0" fillId="3" borderId="0" pivotButton="0" quotePrefix="0" xfId="0"/>
    <xf numFmtId="167" fontId="0" fillId="3" borderId="0" pivotButton="0" quotePrefix="0" xfId="0"/>
    <xf numFmtId="165" fontId="0" fillId="0" borderId="0" pivotButton="0" quotePrefix="0" xfId="0"/>
    <xf numFmtId="165" fontId="4" fillId="0" borderId="0" pivotButton="0" quotePrefix="0" xfId="0"/>
    <xf numFmtId="164" fontId="0" fillId="0" borderId="0" pivotButton="0" quotePrefix="0" xfId="0"/>
    <xf numFmtId="165" fontId="0" fillId="4" borderId="0" pivotButton="0" quotePrefix="0" xfId="0"/>
    <xf numFmtId="168" fontId="0" fillId="0" borderId="0" pivotButton="0" quotePrefix="0" xfId="0"/>
    <xf numFmtId="0" fontId="5" fillId="0" borderId="0" pivotButton="0" quotePrefix="0" xfId="0"/>
    <xf numFmtId="169" fontId="0" fillId="0" borderId="0" pivotButton="0" quotePrefix="0" xfId="0"/>
    <xf numFmtId="167" fontId="6" fillId="4" borderId="0" pivotButton="0" quotePrefix="0" xfId="0"/>
    <xf numFmtId="167" fontId="0" fillId="0" borderId="0" pivotButton="0" quotePrefix="0" xfId="0"/>
    <xf numFmtId="10" fontId="0" fillId="0" borderId="0" pivotButton="0" quotePrefix="0" xfId="0"/>
    <xf numFmtId="0" fontId="6" fillId="0" borderId="0" pivotButton="0" quotePrefix="0" xfId="0"/>
    <xf numFmtId="2" fontId="0" fillId="0" borderId="0" pivotButton="0" quotePrefix="0" xfId="0"/>
    <xf numFmtId="164" fontId="6" fillId="4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8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3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46" customWidth="1" min="8" max="8"/>
  </cols>
  <sheetData>
    <row r="1">
      <c r="A1" s="1" t="inlineStr">
        <is>
          <t>NVIDIA Corporation (NVDA) — driver inputs</t>
        </is>
      </c>
    </row>
    <row r="2">
      <c r="A2" s="2" t="inlineStr">
        <is>
          <t>Blue cells are inputs. Everything else in this workbook is a formula. Change a blue cell and the value per share on 'Valuation' moves.</t>
        </is>
      </c>
    </row>
    <row r="4">
      <c r="A4" s="3" t="inlineStr">
        <is>
          <t>Driver</t>
        </is>
      </c>
      <c r="B4" s="4" t="inlineStr">
        <is>
          <t>2027E</t>
        </is>
      </c>
      <c r="C4" s="4" t="inlineStr">
        <is>
          <t>2028E</t>
        </is>
      </c>
      <c r="D4" s="4" t="inlineStr">
        <is>
          <t>2029E</t>
        </is>
      </c>
      <c r="E4" s="4" t="inlineStr">
        <is>
          <t>2030E</t>
        </is>
      </c>
      <c r="F4" s="4" t="inlineStr">
        <is>
          <t>2031E</t>
        </is>
      </c>
      <c r="G4" s="4" t="inlineStr">
        <is>
          <t>2032E</t>
        </is>
      </c>
      <c r="H4" s="4" t="inlineStr">
        <is>
          <t>Note</t>
        </is>
      </c>
    </row>
    <row r="5">
      <c r="A5" s="5" t="inlineStr">
        <is>
          <t>Data Center</t>
        </is>
      </c>
    </row>
    <row r="6">
      <c r="A6" t="inlineStr">
        <is>
          <t xml:space="preserve">   units</t>
        </is>
      </c>
      <c r="B6" s="6" t="n">
        <v>0.52</v>
      </c>
      <c r="C6" s="6" t="n">
        <v>0.3</v>
      </c>
      <c r="D6" s="6" t="n">
        <v>0.18</v>
      </c>
      <c r="E6" s="6" t="n">
        <v>0.1</v>
      </c>
      <c r="F6" s="6" t="n">
        <v>0.05</v>
      </c>
      <c r="G6" s="6" t="n">
        <v>0.02</v>
      </c>
    </row>
    <row r="7">
      <c r="A7" t="inlineStr">
        <is>
          <t xml:space="preserve">   asp</t>
        </is>
      </c>
      <c r="B7" s="6" t="n">
        <v>0.16</v>
      </c>
      <c r="C7" s="6" t="n">
        <v>0.1</v>
      </c>
      <c r="D7" s="6" t="n">
        <v>0.06</v>
      </c>
      <c r="E7" s="6" t="n">
        <v>0.03</v>
      </c>
      <c r="F7" s="6" t="n">
        <v>0.01</v>
      </c>
      <c r="G7" s="6" t="n">
        <v>0</v>
      </c>
    </row>
    <row r="8">
      <c r="A8" t="inlineStr">
        <is>
          <t xml:space="preserve">   attach networking</t>
        </is>
      </c>
      <c r="B8" s="6" t="n">
        <v>0.04</v>
      </c>
      <c r="C8" s="6" t="n">
        <v>0.03</v>
      </c>
      <c r="D8" s="6" t="n">
        <v>0.02</v>
      </c>
      <c r="E8" s="6" t="n">
        <v>0.02</v>
      </c>
      <c r="F8" s="6" t="n">
        <v>0.01</v>
      </c>
      <c r="G8" s="6" t="n">
        <v>0.01</v>
      </c>
    </row>
    <row r="9">
      <c r="A9" s="5" t="inlineStr">
        <is>
          <t>Gaming</t>
        </is>
      </c>
    </row>
    <row r="10">
      <c r="A10" t="inlineStr">
        <is>
          <t xml:space="preserve">   growth</t>
        </is>
      </c>
      <c r="B10" s="6" t="n">
        <v>0.12</v>
      </c>
      <c r="C10" s="6" t="n">
        <v>0.08</v>
      </c>
      <c r="D10" s="6" t="n">
        <v>0.06</v>
      </c>
      <c r="E10" s="6" t="n">
        <v>0.05</v>
      </c>
      <c r="F10" s="6" t="n">
        <v>0.04</v>
      </c>
      <c r="G10" s="6" t="n">
        <v>0.03</v>
      </c>
    </row>
    <row r="11">
      <c r="A11" s="5" t="inlineStr">
        <is>
          <t>Professional Visualization</t>
        </is>
      </c>
    </row>
    <row r="12">
      <c r="A12" t="inlineStr">
        <is>
          <t xml:space="preserve">   growth</t>
        </is>
      </c>
      <c r="B12" s="6" t="n">
        <v>0.2</v>
      </c>
      <c r="C12" s="6" t="n">
        <v>0.15</v>
      </c>
      <c r="D12" s="6" t="n">
        <v>0.12</v>
      </c>
      <c r="E12" s="6" t="n">
        <v>0.1</v>
      </c>
      <c r="F12" s="6" t="n">
        <v>0.08</v>
      </c>
      <c r="G12" s="6" t="n">
        <v>0.06</v>
      </c>
    </row>
    <row r="13">
      <c r="A13" s="5" t="inlineStr">
        <is>
          <t>Automotive</t>
        </is>
      </c>
    </row>
    <row r="14">
      <c r="A14" t="inlineStr">
        <is>
          <t xml:space="preserve">   growth</t>
        </is>
      </c>
      <c r="B14" s="6" t="n">
        <v>0.35</v>
      </c>
      <c r="C14" s="6" t="n">
        <v>0.3</v>
      </c>
      <c r="D14" s="6" t="n">
        <v>0.25</v>
      </c>
      <c r="E14" s="6" t="n">
        <v>0.2</v>
      </c>
      <c r="F14" s="6" t="n">
        <v>0.15</v>
      </c>
      <c r="G14" s="6" t="n">
        <v>0.12</v>
      </c>
    </row>
    <row r="15">
      <c r="A15" s="5" t="inlineStr">
        <is>
          <t>OEM &amp; other</t>
        </is>
      </c>
    </row>
    <row r="16">
      <c r="A16" t="inlineStr">
        <is>
          <t xml:space="preserve">   growth</t>
        </is>
      </c>
      <c r="B16" s="6" t="n">
        <v>0.05</v>
      </c>
      <c r="C16" s="6" t="n">
        <v>0.05</v>
      </c>
      <c r="D16" s="6" t="n">
        <v>0.05</v>
      </c>
      <c r="E16" s="6" t="n">
        <v>0.05</v>
      </c>
      <c r="F16" s="6" t="n">
        <v>0.05</v>
      </c>
      <c r="G16" s="6" t="n">
        <v>0.05</v>
      </c>
    </row>
    <row r="18">
      <c r="A18" s="5" t="inlineStr">
        <is>
          <t>EBITDA margin (cash margin, pre-D&amp;A)</t>
        </is>
      </c>
      <c r="B18" s="6" t="n">
        <v>0.645</v>
      </c>
      <c r="C18" s="6" t="n">
        <v>0.625</v>
      </c>
      <c r="D18" s="6" t="n">
        <v>0.6</v>
      </c>
      <c r="E18" s="6" t="n">
        <v>0.575</v>
      </c>
      <c r="F18" s="6" t="n">
        <v>0.55</v>
      </c>
      <c r="G18" s="6" t="n">
        <v>0.535</v>
      </c>
      <c r="H18" s="2" t="inlineStr">
        <is>
          <t>We forecast this and DERIVE EBIT by subtracting depreciation.</t>
        </is>
      </c>
    </row>
    <row r="19">
      <c r="A19" s="5" t="inlineStr">
        <is>
          <t>Capex % of revenue</t>
        </is>
      </c>
      <c r="B19" s="6" t="n">
        <v>0.01845208816479593</v>
      </c>
      <c r="C19" s="6" t="n">
        <v>0.02507125289887756</v>
      </c>
      <c r="D19" s="6" t="n">
        <v>0.03169041763295919</v>
      </c>
      <c r="E19" s="6" t="n">
        <v>0.035</v>
      </c>
      <c r="F19" s="6" t="n">
        <v>0.035</v>
      </c>
      <c r="G19" s="6" t="n">
        <v>0.035</v>
      </c>
      <c r="H19" s="2" t="inlineStr">
        <is>
          <t>Drives the depreciation schedule.</t>
        </is>
      </c>
    </row>
    <row r="20">
      <c r="A20" s="5" t="inlineStr">
        <is>
          <t>Tax rate</t>
        </is>
      </c>
      <c r="B20" s="6" t="n">
        <v>0.16</v>
      </c>
      <c r="C20" s="6" t="n">
        <v>0.17</v>
      </c>
      <c r="D20" s="6" t="n">
        <v>0.17</v>
      </c>
      <c r="E20" s="6" t="n">
        <v>0.175</v>
      </c>
      <c r="F20" s="6" t="n">
        <v>0.175</v>
      </c>
      <c r="G20" s="6" t="n">
        <v>0.175</v>
      </c>
      <c r="H20" s="2" t="inlineStr"/>
    </row>
    <row r="21">
      <c r="A21" s="5" t="inlineStr">
        <is>
          <t>Net working capital % of revenue</t>
        </is>
      </c>
      <c r="B21" s="6" t="n">
        <v>0.115</v>
      </c>
      <c r="C21" s="6" t="n">
        <v>0.11</v>
      </c>
      <c r="D21" s="6" t="n">
        <v>0.105</v>
      </c>
      <c r="E21" s="6" t="n">
        <v>0.1</v>
      </c>
      <c r="F21" s="6" t="n">
        <v>0.095</v>
      </c>
      <c r="G21" s="6" t="n">
        <v>0.09</v>
      </c>
      <c r="H21" s="2" t="inlineStr"/>
    </row>
    <row r="23">
      <c r="A23" s="5" t="inlineStr">
        <is>
          <t>Base year revenue by segment ($)</t>
        </is>
      </c>
    </row>
    <row r="24">
      <c r="A24" t="inlineStr">
        <is>
          <t xml:space="preserve">   Data Center</t>
        </is>
      </c>
      <c r="B24" s="7" t="n">
        <v>193737000000</v>
      </c>
    </row>
    <row r="25">
      <c r="A25" t="inlineStr">
        <is>
          <t xml:space="preserve">   Gaming</t>
        </is>
      </c>
      <c r="B25" s="7" t="n">
        <v>16042000000</v>
      </c>
    </row>
    <row r="26">
      <c r="A26" t="inlineStr">
        <is>
          <t xml:space="preserve">   Professional Visualization</t>
        </is>
      </c>
      <c r="B26" s="7" t="n">
        <v>3191000000</v>
      </c>
    </row>
    <row r="27">
      <c r="A27" t="inlineStr">
        <is>
          <t xml:space="preserve">   Automotive</t>
        </is>
      </c>
      <c r="B27" s="7" t="n">
        <v>2349000000</v>
      </c>
    </row>
    <row r="28">
      <c r="A28" t="inlineStr">
        <is>
          <t xml:space="preserve">   OEM &amp; other</t>
        </is>
      </c>
      <c r="B28" s="7" t="n">
        <v>619000000</v>
      </c>
    </row>
    <row r="30">
      <c r="A30" s="5" t="inlineStr">
        <is>
          <t>WACC</t>
        </is>
      </c>
      <c r="B30" s="8" t="n">
        <v>0.0975</v>
      </c>
      <c r="H30" s="2" t="inlineStr">
        <is>
          <t>Single definition. Every sheet references this cell — there is no override.</t>
        </is>
      </c>
    </row>
    <row r="31">
      <c r="A31" s="5" t="inlineStr">
        <is>
          <t>Terminal growth</t>
        </is>
      </c>
      <c r="B31" s="8" t="n">
        <v>0.03</v>
      </c>
    </row>
    <row r="32">
      <c r="A32" s="5" t="inlineStr">
        <is>
          <t>Diluted shares</t>
        </is>
      </c>
      <c r="B32" s="9" t="n">
        <v>24391000000</v>
      </c>
    </row>
    <row r="33">
      <c r="A33" s="5" t="inlineStr">
        <is>
          <t>Cash &amp; marketable securities</t>
        </is>
      </c>
      <c r="B33" s="7" t="n">
        <v>52470000000</v>
      </c>
    </row>
    <row r="34">
      <c r="A34" s="5" t="inlineStr">
        <is>
          <t>Equity investments (stakes)</t>
        </is>
      </c>
      <c r="B34" s="7" t="n">
        <v>72573000000</v>
      </c>
    </row>
    <row r="35">
      <c r="A35" s="5" t="inlineStr">
        <is>
          <t>Debt</t>
        </is>
      </c>
      <c r="B35" s="7" t="n">
        <v>8470000000</v>
      </c>
    </row>
    <row r="36">
      <c r="A36" s="5" t="inlineStr">
        <is>
          <t>Operating leases</t>
        </is>
      </c>
      <c r="B36" s="7" t="n">
        <v>4344000000</v>
      </c>
    </row>
    <row r="37">
      <c r="A37" s="5" t="inlineStr">
        <is>
          <t>Preferred stock</t>
        </is>
      </c>
      <c r="B37" s="7" t="n">
        <v>0</v>
      </c>
    </row>
    <row r="38">
      <c r="A38" s="5" t="inlineStr">
        <is>
          <t>Spot price</t>
        </is>
      </c>
      <c r="B38" s="10" t="n">
        <v>218.99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0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</cols>
  <sheetData>
    <row r="1">
      <c r="A1" s="1" t="inlineStr">
        <is>
          <t>Segment revenue build — each line is the product of its drivers</t>
        </is>
      </c>
    </row>
    <row r="3">
      <c r="A3" s="3" t="inlineStr">
        <is>
          <t>Segment</t>
        </is>
      </c>
      <c r="B3" s="4" t="inlineStr">
        <is>
          <t>2027E</t>
        </is>
      </c>
      <c r="C3" s="4" t="inlineStr">
        <is>
          <t>2028E</t>
        </is>
      </c>
      <c r="D3" s="4" t="inlineStr">
        <is>
          <t>2029E</t>
        </is>
      </c>
      <c r="E3" s="4" t="inlineStr">
        <is>
          <t>2030E</t>
        </is>
      </c>
      <c r="F3" s="4" t="inlineStr">
        <is>
          <t>2031E</t>
        </is>
      </c>
      <c r="G3" s="4" t="inlineStr">
        <is>
          <t>2032E</t>
        </is>
      </c>
    </row>
    <row r="4">
      <c r="A4" t="inlineStr">
        <is>
          <t>Data Center</t>
        </is>
      </c>
      <c r="B4" s="11">
        <f>Drivers!$B$24*(1+Drivers!B$6)*(1+Drivers!B$7)*(1+Drivers!B$8)</f>
        <v/>
      </c>
      <c r="C4" s="11">
        <f>B4*(1+Drivers!C$6)*(1+Drivers!C$7)*(1+Drivers!C$8)</f>
        <v/>
      </c>
      <c r="D4" s="11">
        <f>C4*(1+Drivers!D$6)*(1+Drivers!D$7)*(1+Drivers!D$8)</f>
        <v/>
      </c>
      <c r="E4" s="11">
        <f>D4*(1+Drivers!E$6)*(1+Drivers!E$7)*(1+Drivers!E$8)</f>
        <v/>
      </c>
      <c r="F4" s="11">
        <f>E4*(1+Drivers!F$6)*(1+Drivers!F$7)*(1+Drivers!F$8)</f>
        <v/>
      </c>
      <c r="G4" s="11">
        <f>F4*(1+Drivers!G$6)*(1+Drivers!G$7)*(1+Drivers!G$8)</f>
        <v/>
      </c>
    </row>
    <row r="5">
      <c r="A5" t="inlineStr">
        <is>
          <t>Gaming</t>
        </is>
      </c>
      <c r="B5" s="11">
        <f>Drivers!$B$25*(1+Drivers!B$10)</f>
        <v/>
      </c>
      <c r="C5" s="11">
        <f>B5*(1+Drivers!C$10)</f>
        <v/>
      </c>
      <c r="D5" s="11">
        <f>C5*(1+Drivers!D$10)</f>
        <v/>
      </c>
      <c r="E5" s="11">
        <f>D5*(1+Drivers!E$10)</f>
        <v/>
      </c>
      <c r="F5" s="11">
        <f>E5*(1+Drivers!F$10)</f>
        <v/>
      </c>
      <c r="G5" s="11">
        <f>F5*(1+Drivers!G$10)</f>
        <v/>
      </c>
    </row>
    <row r="6">
      <c r="A6" t="inlineStr">
        <is>
          <t>Professional Visualization</t>
        </is>
      </c>
      <c r="B6" s="11">
        <f>Drivers!$B$26*(1+Drivers!B$12)</f>
        <v/>
      </c>
      <c r="C6" s="11">
        <f>B6*(1+Drivers!C$12)</f>
        <v/>
      </c>
      <c r="D6" s="11">
        <f>C6*(1+Drivers!D$12)</f>
        <v/>
      </c>
      <c r="E6" s="11">
        <f>D6*(1+Drivers!E$12)</f>
        <v/>
      </c>
      <c r="F6" s="11">
        <f>E6*(1+Drivers!F$12)</f>
        <v/>
      </c>
      <c r="G6" s="11">
        <f>F6*(1+Drivers!G$12)</f>
        <v/>
      </c>
    </row>
    <row r="7">
      <c r="A7" t="inlineStr">
        <is>
          <t>Automotive</t>
        </is>
      </c>
      <c r="B7" s="11">
        <f>Drivers!$B$27*(1+Drivers!B$14)</f>
        <v/>
      </c>
      <c r="C7" s="11">
        <f>B7*(1+Drivers!C$14)</f>
        <v/>
      </c>
      <c r="D7" s="11">
        <f>C7*(1+Drivers!D$14)</f>
        <v/>
      </c>
      <c r="E7" s="11">
        <f>D7*(1+Drivers!E$14)</f>
        <v/>
      </c>
      <c r="F7" s="11">
        <f>E7*(1+Drivers!F$14)</f>
        <v/>
      </c>
      <c r="G7" s="11">
        <f>F7*(1+Drivers!G$14)</f>
        <v/>
      </c>
    </row>
    <row r="8">
      <c r="A8" t="inlineStr">
        <is>
          <t>OEM &amp; other</t>
        </is>
      </c>
      <c r="B8" s="11">
        <f>Drivers!$B$28*(1+Drivers!B$16)</f>
        <v/>
      </c>
      <c r="C8" s="11">
        <f>B8*(1+Drivers!C$16)</f>
        <v/>
      </c>
      <c r="D8" s="11">
        <f>C8*(1+Drivers!D$16)</f>
        <v/>
      </c>
      <c r="E8" s="11">
        <f>D8*(1+Drivers!E$16)</f>
        <v/>
      </c>
      <c r="F8" s="11">
        <f>E8*(1+Drivers!F$16)</f>
        <v/>
      </c>
      <c r="G8" s="11">
        <f>F8*(1+Drivers!G$16)</f>
        <v/>
      </c>
    </row>
    <row r="9">
      <c r="A9" s="5" t="inlineStr">
        <is>
          <t>Total revenue</t>
        </is>
      </c>
      <c r="B9" s="12">
        <f>SUM(B4:B8)</f>
        <v/>
      </c>
      <c r="C9" s="12">
        <f>SUM(C4:C8)</f>
        <v/>
      </c>
      <c r="D9" s="12">
        <f>SUM(D4:D8)</f>
        <v/>
      </c>
      <c r="E9" s="12">
        <f>SUM(E4:E8)</f>
        <v/>
      </c>
      <c r="F9" s="12">
        <f>SUM(F4:F8)</f>
        <v/>
      </c>
      <c r="G9" s="12">
        <f>SUM(G4:G8)</f>
        <v/>
      </c>
    </row>
    <row r="10">
      <c r="A10" t="inlineStr">
        <is>
          <t>Growth</t>
        </is>
      </c>
      <c r="B10" s="13">
        <f>B9/SUM(Drivers!$B$24:$B$28)-1</f>
        <v/>
      </c>
      <c r="C10" s="13">
        <f>C9/B9-1</f>
        <v/>
      </c>
      <c r="D10" s="13">
        <f>D9/C9-1</f>
        <v/>
      </c>
      <c r="E10" s="13">
        <f>E9/D9-1</f>
        <v/>
      </c>
      <c r="F10" s="13">
        <f>F9/E9-1</f>
        <v/>
      </c>
      <c r="G10" s="13">
        <f>G9/F9-1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8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40" customWidth="1" min="8" max="8"/>
  </cols>
  <sheetData>
    <row r="1">
      <c r="A1" s="1" t="inlineStr">
        <is>
          <t>Vintage depreciation schedule</t>
        </is>
      </c>
    </row>
    <row r="2">
      <c r="A2" s="2" t="inlineStr">
        <is>
          <t>Assets split 60% short-lived (5yr) / 40% long-lived (20yr), half-year convention in the vintage year. This is the schedule the consensus feed does not carry.</t>
        </is>
      </c>
    </row>
    <row r="4">
      <c r="A4" s="3" t="inlineStr">
        <is>
          <t>Item</t>
        </is>
      </c>
      <c r="B4" s="4" t="inlineStr">
        <is>
          <t>2027E</t>
        </is>
      </c>
      <c r="C4" s="4" t="inlineStr">
        <is>
          <t>2028E</t>
        </is>
      </c>
      <c r="D4" s="4" t="inlineStr">
        <is>
          <t>2029E</t>
        </is>
      </c>
      <c r="E4" s="4" t="inlineStr">
        <is>
          <t>2030E</t>
        </is>
      </c>
      <c r="F4" s="4" t="inlineStr">
        <is>
          <t>2031E</t>
        </is>
      </c>
      <c r="G4" s="4" t="inlineStr">
        <is>
          <t>2032E</t>
        </is>
      </c>
    </row>
    <row r="5">
      <c r="A5" t="inlineStr">
        <is>
          <t>Capex ($)</t>
        </is>
      </c>
      <c r="B5" s="11">
        <f>Revenue!B9*Drivers!B$19</f>
        <v/>
      </c>
      <c r="C5" s="11">
        <f>Revenue!C9*Drivers!C$19</f>
        <v/>
      </c>
      <c r="D5" s="11">
        <f>Revenue!D9*Drivers!D$19</f>
        <v/>
      </c>
      <c r="E5" s="11">
        <f>Revenue!E9*Drivers!E$19</f>
        <v/>
      </c>
      <c r="F5" s="11">
        <f>Revenue!F9*Drivers!F$19</f>
        <v/>
      </c>
      <c r="G5" s="11">
        <f>Revenue!G9*Drivers!G$19</f>
        <v/>
      </c>
    </row>
    <row r="6">
      <c r="A6" s="5" t="inlineStr">
        <is>
          <t>D&amp;A ($) — modelled</t>
        </is>
      </c>
      <c r="B6" s="14" t="n">
        <v>1947960000</v>
      </c>
      <c r="C6" s="14" t="n">
        <v>3276456990.413567</v>
      </c>
      <c r="D6" s="14" t="n">
        <v>5663514683.839273</v>
      </c>
      <c r="E6" s="14" t="n">
        <v>8803421410.69178</v>
      </c>
      <c r="F6" s="14" t="n">
        <v>12290139814.34066</v>
      </c>
      <c r="G6" s="14" t="n">
        <v>15739286869.89084</v>
      </c>
      <c r="H6" s="2" t="inlineStr">
        <is>
          <t>Computed in build/cases.py:depreciation_path from capex vintages.</t>
        </is>
      </c>
    </row>
    <row r="7">
      <c r="A7" t="inlineStr">
        <is>
          <t>D&amp;A % of revenue</t>
        </is>
      </c>
      <c r="B7" s="13">
        <f>B6/Revenue!B9</f>
        <v/>
      </c>
      <c r="C7" s="13">
        <f>C6/Revenue!C9</f>
        <v/>
      </c>
      <c r="D7" s="13">
        <f>D6/Revenue!D9</f>
        <v/>
      </c>
      <c r="E7" s="13">
        <f>E6/Revenue!E9</f>
        <v/>
      </c>
      <c r="F7" s="13">
        <f>F6/Revenue!F9</f>
        <v/>
      </c>
      <c r="G7" s="13">
        <f>G6/Revenue!G9</f>
        <v/>
      </c>
    </row>
    <row r="8">
      <c r="A8" t="inlineStr">
        <is>
          <t>Capex / D&amp;A ratio</t>
        </is>
      </c>
      <c r="B8" s="15">
        <f>B5/B6</f>
        <v/>
      </c>
      <c r="C8" s="15">
        <f>C5/C6</f>
        <v/>
      </c>
      <c r="D8" s="15">
        <f>D5/D6</f>
        <v/>
      </c>
      <c r="E8" s="15">
        <f>E5/E6</f>
        <v/>
      </c>
      <c r="F8" s="15">
        <f>F5/F6</f>
        <v/>
      </c>
      <c r="G8" s="15">
        <f>G5/G6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35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34" customWidth="1" min="8" max="8"/>
  </cols>
  <sheetData>
    <row r="1">
      <c r="A1" s="1" t="inlineStr">
        <is>
          <t>NVDA — unlevered FCFF DCF, mid-year convention</t>
        </is>
      </c>
    </row>
    <row r="3">
      <c r="A3" s="3" t="inlineStr">
        <is>
          <t>Line</t>
        </is>
      </c>
      <c r="B3" s="4" t="inlineStr">
        <is>
          <t>2027E</t>
        </is>
      </c>
      <c r="C3" s="4" t="inlineStr">
        <is>
          <t>2028E</t>
        </is>
      </c>
      <c r="D3" s="4" t="inlineStr">
        <is>
          <t>2029E</t>
        </is>
      </c>
      <c r="E3" s="4" t="inlineStr">
        <is>
          <t>2030E</t>
        </is>
      </c>
      <c r="F3" s="4" t="inlineStr">
        <is>
          <t>2031E</t>
        </is>
      </c>
      <c r="G3" s="4" t="inlineStr">
        <is>
          <t>2032E</t>
        </is>
      </c>
    </row>
    <row r="4">
      <c r="A4" s="16" t="inlineStr">
        <is>
          <t>Revenue</t>
        </is>
      </c>
      <c r="B4" s="11">
        <f>Revenue!B9</f>
        <v/>
      </c>
      <c r="C4" s="11">
        <f>Revenue!C9</f>
        <v/>
      </c>
      <c r="D4" s="11">
        <f>Revenue!D9</f>
        <v/>
      </c>
      <c r="E4" s="11">
        <f>Revenue!E9</f>
        <v/>
      </c>
      <c r="F4" s="11">
        <f>Revenue!F9</f>
        <v/>
      </c>
      <c r="G4" s="11">
        <f>Revenue!G9</f>
        <v/>
      </c>
    </row>
    <row r="5">
      <c r="A5" s="16" t="inlineStr">
        <is>
          <t>EBITDA margin</t>
        </is>
      </c>
      <c r="B5" s="13">
        <f>Drivers!B$18</f>
        <v/>
      </c>
      <c r="C5" s="13">
        <f>Drivers!C$18</f>
        <v/>
      </c>
      <c r="D5" s="13">
        <f>Drivers!D$18</f>
        <v/>
      </c>
      <c r="E5" s="13">
        <f>Drivers!E$18</f>
        <v/>
      </c>
      <c r="F5" s="13">
        <f>Drivers!F$18</f>
        <v/>
      </c>
      <c r="G5" s="13">
        <f>Drivers!G$18</f>
        <v/>
      </c>
    </row>
    <row r="6">
      <c r="A6" s="16" t="inlineStr">
        <is>
          <t>EBITDA</t>
        </is>
      </c>
      <c r="B6" s="11">
        <f>B4*B5</f>
        <v/>
      </c>
      <c r="C6" s="11">
        <f>C4*C5</f>
        <v/>
      </c>
      <c r="D6" s="11">
        <f>D4*D5</f>
        <v/>
      </c>
      <c r="E6" s="11">
        <f>E4*E5</f>
        <v/>
      </c>
      <c r="F6" s="11">
        <f>F4*F5</f>
        <v/>
      </c>
      <c r="G6" s="11">
        <f>G4*G5</f>
        <v/>
      </c>
    </row>
    <row r="7">
      <c r="A7" s="16" t="inlineStr">
        <is>
          <t>D&amp;A</t>
        </is>
      </c>
      <c r="B7" s="11">
        <f>Depreciation!B6</f>
        <v/>
      </c>
      <c r="C7" s="11">
        <f>Depreciation!C6</f>
        <v/>
      </c>
      <c r="D7" s="11">
        <f>Depreciation!D6</f>
        <v/>
      </c>
      <c r="E7" s="11">
        <f>Depreciation!E6</f>
        <v/>
      </c>
      <c r="F7" s="11">
        <f>Depreciation!F6</f>
        <v/>
      </c>
      <c r="G7" s="11">
        <f>Depreciation!G6</f>
        <v/>
      </c>
    </row>
    <row r="8">
      <c r="A8" s="5" t="inlineStr">
        <is>
          <t>EBIT</t>
        </is>
      </c>
      <c r="B8" s="11">
        <f>B6-B7</f>
        <v/>
      </c>
      <c r="C8" s="11">
        <f>C6-C7</f>
        <v/>
      </c>
      <c r="D8" s="11">
        <f>D6-D7</f>
        <v/>
      </c>
      <c r="E8" s="11">
        <f>E6-E7</f>
        <v/>
      </c>
      <c r="F8" s="11">
        <f>F6-F7</f>
        <v/>
      </c>
      <c r="G8" s="11">
        <f>G6-G7</f>
        <v/>
      </c>
    </row>
    <row r="9">
      <c r="A9" s="16" t="inlineStr">
        <is>
          <t>EBIT margin</t>
        </is>
      </c>
      <c r="B9" s="13">
        <f>B8/B4</f>
        <v/>
      </c>
      <c r="C9" s="13">
        <f>C8/C4</f>
        <v/>
      </c>
      <c r="D9" s="13">
        <f>D8/D4</f>
        <v/>
      </c>
      <c r="E9" s="13">
        <f>E8/E4</f>
        <v/>
      </c>
      <c r="F9" s="13">
        <f>F8/F4</f>
        <v/>
      </c>
      <c r="G9" s="13">
        <f>G8/G4</f>
        <v/>
      </c>
    </row>
    <row r="10">
      <c r="A10" s="16" t="inlineStr">
        <is>
          <t>Tax rate</t>
        </is>
      </c>
      <c r="B10" s="13">
        <f>Drivers!B$20</f>
        <v/>
      </c>
      <c r="C10" s="13">
        <f>Drivers!C$20</f>
        <v/>
      </c>
      <c r="D10" s="13">
        <f>Drivers!D$20</f>
        <v/>
      </c>
      <c r="E10" s="13">
        <f>Drivers!E$20</f>
        <v/>
      </c>
      <c r="F10" s="13">
        <f>Drivers!F$20</f>
        <v/>
      </c>
      <c r="G10" s="13">
        <f>Drivers!G$20</f>
        <v/>
      </c>
    </row>
    <row r="11">
      <c r="A11" s="5" t="inlineStr">
        <is>
          <t>NOPAT</t>
        </is>
      </c>
      <c r="B11" s="11">
        <f>B8*(1-B10)</f>
        <v/>
      </c>
      <c r="C11" s="11">
        <f>C8*(1-C10)</f>
        <v/>
      </c>
      <c r="D11" s="11">
        <f>D8*(1-D10)</f>
        <v/>
      </c>
      <c r="E11" s="11">
        <f>E8*(1-E10)</f>
        <v/>
      </c>
      <c r="F11" s="11">
        <f>F8*(1-F10)</f>
        <v/>
      </c>
      <c r="G11" s="11">
        <f>G8*(1-G10)</f>
        <v/>
      </c>
    </row>
    <row r="12">
      <c r="A12" s="16" t="inlineStr">
        <is>
          <t>Capex</t>
        </is>
      </c>
      <c r="B12" s="11">
        <f>Depreciation!B5</f>
        <v/>
      </c>
      <c r="C12" s="11">
        <f>Depreciation!C5</f>
        <v/>
      </c>
      <c r="D12" s="11">
        <f>Depreciation!D5</f>
        <v/>
      </c>
      <c r="E12" s="11">
        <f>Depreciation!E5</f>
        <v/>
      </c>
      <c r="F12" s="11">
        <f>Depreciation!F5</f>
        <v/>
      </c>
      <c r="G12" s="11">
        <f>Depreciation!G5</f>
        <v/>
      </c>
    </row>
    <row r="13">
      <c r="A13" s="16" t="inlineStr">
        <is>
          <t>NWC</t>
        </is>
      </c>
      <c r="B13" s="11">
        <f>B4*Drivers!B$21</f>
        <v/>
      </c>
      <c r="C13" s="11">
        <f>C4*Drivers!C$21</f>
        <v/>
      </c>
      <c r="D13" s="11">
        <f>D4*Drivers!D$21</f>
        <v/>
      </c>
      <c r="E13" s="11">
        <f>E4*Drivers!E$21</f>
        <v/>
      </c>
      <c r="F13" s="11">
        <f>F4*Drivers!F$21</f>
        <v/>
      </c>
      <c r="G13" s="11">
        <f>G4*Drivers!G$21</f>
        <v/>
      </c>
    </row>
    <row r="14">
      <c r="A14" s="16" t="inlineStr">
        <is>
          <t>Change in NWC</t>
        </is>
      </c>
      <c r="B14" s="11">
        <f>B13-SUM(Drivers!$B$24:$B$28)*Drivers!$B$21</f>
        <v/>
      </c>
      <c r="C14" s="11">
        <f>C13-B13</f>
        <v/>
      </c>
      <c r="D14" s="11">
        <f>D13-C13</f>
        <v/>
      </c>
      <c r="E14" s="11">
        <f>E13-D13</f>
        <v/>
      </c>
      <c r="F14" s="11">
        <f>F13-E13</f>
        <v/>
      </c>
      <c r="G14" s="11">
        <f>G13-F13</f>
        <v/>
      </c>
    </row>
    <row r="15">
      <c r="A15" s="5" t="inlineStr">
        <is>
          <t>FCFF</t>
        </is>
      </c>
      <c r="B15" s="11">
        <f>B11+B7-B12-B14</f>
        <v/>
      </c>
      <c r="C15" s="11">
        <f>C11+C7-C12-C14</f>
        <v/>
      </c>
      <c r="D15" s="11">
        <f>D11+D7-D12-D14</f>
        <v/>
      </c>
      <c r="E15" s="11">
        <f>E11+E7-E12-E14</f>
        <v/>
      </c>
      <c r="F15" s="11">
        <f>F11+F7-F12-F14</f>
        <v/>
      </c>
      <c r="G15" s="11">
        <f>G11+G7-G12-G14</f>
        <v/>
      </c>
    </row>
    <row r="16">
      <c r="A16" s="16" t="inlineStr">
        <is>
          <t>Discount factor</t>
        </is>
      </c>
      <c r="B16" s="17">
        <f>1/(1+Drivers!$B$30)^(0+0.5)</f>
        <v/>
      </c>
      <c r="C16" s="17">
        <f>1/(1+Drivers!$B$30)^(1+0.5)</f>
        <v/>
      </c>
      <c r="D16" s="17">
        <f>1/(1+Drivers!$B$30)^(2+0.5)</f>
        <v/>
      </c>
      <c r="E16" s="17">
        <f>1/(1+Drivers!$B$30)^(3+0.5)</f>
        <v/>
      </c>
      <c r="F16" s="17">
        <f>1/(1+Drivers!$B$30)^(4+0.5)</f>
        <v/>
      </c>
      <c r="G16" s="17">
        <f>1/(1+Drivers!$B$30)^(5+0.5)</f>
        <v/>
      </c>
    </row>
    <row r="17">
      <c r="A17" s="16" t="inlineStr">
        <is>
          <t>PV of FCFF</t>
        </is>
      </c>
      <c r="B17" s="11">
        <f>B15*B16</f>
        <v/>
      </c>
      <c r="C17" s="11">
        <f>C15*C16</f>
        <v/>
      </c>
      <c r="D17" s="11">
        <f>D15*D16</f>
        <v/>
      </c>
      <c r="E17" s="11">
        <f>E15*E16</f>
        <v/>
      </c>
      <c r="F17" s="11">
        <f>F15*F16</f>
        <v/>
      </c>
      <c r="G17" s="11">
        <f>G15*G16</f>
        <v/>
      </c>
    </row>
    <row r="19">
      <c r="A19" s="5" t="inlineStr">
        <is>
          <t>PV of explicit forecast</t>
        </is>
      </c>
      <c r="B19" s="11">
        <f>SUM(B17:G17)</f>
        <v/>
      </c>
    </row>
    <row r="20">
      <c r="A20" s="5" t="inlineStr">
        <is>
          <t>Terminal value</t>
        </is>
      </c>
      <c r="B20" s="11">
        <f>G15*(1+Drivers!$B$31)/(Drivers!$B$30-Drivers!$B$31)</f>
        <v/>
      </c>
    </row>
    <row r="21">
      <c r="A21" s="5" t="inlineStr">
        <is>
          <t>PV of terminal value</t>
        </is>
      </c>
      <c r="B21" s="11">
        <f>B20/(1+Drivers!$B$30)^(6-0.5)</f>
        <v/>
      </c>
    </row>
    <row r="22">
      <c r="A22" s="5" t="inlineStr">
        <is>
          <t>Enterprise value</t>
        </is>
      </c>
      <c r="B22" s="11">
        <f>B19+B21</f>
        <v/>
      </c>
    </row>
    <row r="23">
      <c r="A23" s="5" t="inlineStr">
        <is>
          <t>+ Cash &amp; marketable securities</t>
        </is>
      </c>
      <c r="B23" s="11">
        <f>Drivers!$B$33</f>
        <v/>
      </c>
    </row>
    <row r="24">
      <c r="A24" s="5" t="inlineStr">
        <is>
          <t>+ Equity investments</t>
        </is>
      </c>
      <c r="B24" s="11">
        <f>Drivers!$B$34</f>
        <v/>
      </c>
    </row>
    <row r="25">
      <c r="A25" s="5" t="inlineStr">
        <is>
          <t>- Debt</t>
        </is>
      </c>
      <c r="B25" s="11">
        <f>-Drivers!$B$35</f>
        <v/>
      </c>
    </row>
    <row r="26">
      <c r="A26" s="5" t="inlineStr">
        <is>
          <t>- Operating leases</t>
        </is>
      </c>
      <c r="B26" s="11">
        <f>-Drivers!$B$36</f>
        <v/>
      </c>
    </row>
    <row r="27">
      <c r="A27" s="5" t="inlineStr">
        <is>
          <t>- Preferred stock</t>
        </is>
      </c>
      <c r="B27" s="11">
        <f>-Drivers!$B$37</f>
        <v/>
      </c>
    </row>
    <row r="28">
      <c r="A28" s="5" t="inlineStr">
        <is>
          <t>Equity value</t>
        </is>
      </c>
      <c r="B28" s="11">
        <f>B22+B23+B24+B25+B26+B27</f>
        <v/>
      </c>
    </row>
    <row r="29">
      <c r="A29" s="5" t="inlineStr">
        <is>
          <t>Value per share</t>
        </is>
      </c>
      <c r="B29" s="18">
        <f>B28/Drivers!$B$32</f>
        <v/>
      </c>
    </row>
    <row r="30">
      <c r="A30" s="5" t="inlineStr">
        <is>
          <t>Spot price</t>
        </is>
      </c>
      <c r="B30" s="19">
        <f>Drivers!$B$38</f>
        <v/>
      </c>
    </row>
    <row r="31">
      <c r="A31" s="5" t="inlineStr">
        <is>
          <t>Upside / (downside)</t>
        </is>
      </c>
      <c r="B31" s="13">
        <f>B29/B30-1</f>
        <v/>
      </c>
    </row>
    <row r="32">
      <c r="A32" s="5" t="inlineStr">
        <is>
          <t>Terminal value % of EV</t>
        </is>
      </c>
      <c r="B32" s="13">
        <f>B21/B22</f>
        <v/>
      </c>
    </row>
    <row r="34">
      <c r="A34" s="2" t="inlineStr">
        <is>
          <t>Sanity check: WACC minus terminal growth should exceed 150bp.</t>
        </is>
      </c>
    </row>
    <row r="35">
      <c r="A35" t="inlineStr">
        <is>
          <t>WACC - g</t>
        </is>
      </c>
      <c r="B35" s="20">
        <f>Drivers!$B$30-Drivers!$B$31</f>
        <v/>
      </c>
      <c r="C35">
        <f>IF(B35&gt;0.015,"OK","FAIL — terminal value unstable")</f>
        <v/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9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Our forecast against the analyst distribution</t>
        </is>
      </c>
    </row>
    <row r="2">
      <c r="A2" s="2" t="inlineStr">
        <is>
          <t>Street figures are the consensus feed as retrieved 2026-08-05. Low/high are the support of published estimates, not a confidence interval.</t>
        </is>
      </c>
    </row>
    <row r="4">
      <c r="A4" s="3" t="inlineStr">
        <is>
          <t>Fiscal year</t>
        </is>
      </c>
      <c r="B4" s="4" t="inlineStr">
        <is>
          <t>Our revenue</t>
        </is>
      </c>
      <c r="C4" s="4" t="inlineStr">
        <is>
          <t>Street avg</t>
        </is>
      </c>
      <c r="D4" s="4" t="inlineStr">
        <is>
          <t>Street low</t>
        </is>
      </c>
      <c r="E4" s="4" t="inlineStr">
        <is>
          <t>Street high</t>
        </is>
      </c>
      <c r="F4" s="4" t="inlineStr">
        <is>
          <t>Delta %</t>
        </is>
      </c>
      <c r="G4" s="4" t="inlineStr">
        <is>
          <t>Analysts</t>
        </is>
      </c>
      <c r="H4" s="4" t="inlineStr">
        <is>
          <t>In range?</t>
        </is>
      </c>
    </row>
    <row r="5">
      <c r="A5" t="n">
        <v>2027</v>
      </c>
      <c r="B5" s="11" t="n">
        <v>380878301536</v>
      </c>
      <c r="C5" s="11" t="n">
        <v>393421082449</v>
      </c>
      <c r="D5" s="11" t="n">
        <v>364137279674</v>
      </c>
      <c r="E5" s="11" t="n">
        <v>402545598372</v>
      </c>
      <c r="F5" s="13" t="n">
        <v>-0.0318813136167555</v>
      </c>
      <c r="G5" t="n">
        <v>40</v>
      </c>
      <c r="H5" t="inlineStr">
        <is>
          <t>yes</t>
        </is>
      </c>
    </row>
    <row r="6">
      <c r="A6" t="n">
        <v>2028</v>
      </c>
      <c r="B6" s="11" t="n">
        <v>551876795946.3745</v>
      </c>
      <c r="C6" s="11" t="n">
        <v>562864133910</v>
      </c>
      <c r="D6" s="11" t="n">
        <v>454422134234</v>
      </c>
      <c r="E6" s="11" t="n">
        <v>621815128083</v>
      </c>
      <c r="F6" s="13" t="n">
        <v>-0.01952040874820127</v>
      </c>
      <c r="G6" t="n">
        <v>40</v>
      </c>
      <c r="H6" t="inlineStr">
        <is>
          <t>yes</t>
        </is>
      </c>
    </row>
    <row r="7">
      <c r="A7" t="n">
        <v>2029</v>
      </c>
      <c r="B7" s="11" t="n">
        <v>698958783499.2484</v>
      </c>
      <c r="C7" s="11" t="n">
        <v>684573570460</v>
      </c>
      <c r="D7" s="11" t="n">
        <v>596685287724</v>
      </c>
      <c r="E7" s="11" t="n">
        <v>786109764326</v>
      </c>
      <c r="F7" s="13" t="n">
        <v>0.02101339236567701</v>
      </c>
      <c r="G7" t="n">
        <v>27</v>
      </c>
      <c r="H7" t="inlineStr">
        <is>
          <t>yes</t>
        </is>
      </c>
    </row>
    <row r="8">
      <c r="A8" t="n">
        <v>2030</v>
      </c>
      <c r="B8" s="11" t="n">
        <v>805463683200.1494</v>
      </c>
      <c r="C8" s="11" t="n">
        <v>774228304289</v>
      </c>
      <c r="D8" s="11" t="n">
        <v>646708625745</v>
      </c>
      <c r="E8" s="11" t="n">
        <v>886253376196</v>
      </c>
      <c r="F8" s="13" t="n">
        <v>0.04034388660052146</v>
      </c>
      <c r="G8" t="n">
        <v>13</v>
      </c>
      <c r="H8" t="inlineStr">
        <is>
          <t>yes</t>
        </is>
      </c>
    </row>
    <row r="9">
      <c r="A9" t="n">
        <v>2031</v>
      </c>
      <c r="B9" s="11" t="n">
        <v>862584644819.8027</v>
      </c>
      <c r="C9" s="11" t="n">
        <v>1005000000000</v>
      </c>
      <c r="D9" s="11" t="n">
        <v>839470948392</v>
      </c>
      <c r="E9" s="11" t="n">
        <v>1150416018302</v>
      </c>
      <c r="F9" s="13" t="n">
        <v>-0.1417068210748231</v>
      </c>
      <c r="G9" t="n">
        <v>22</v>
      </c>
      <c r="H9" t="inlineStr">
        <is>
          <t>yes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20"/>
  <sheetViews>
    <sheetView showGridLines="0" workbookViewId="0">
      <selection activeCell="A1" sqref="A1"/>
    </sheetView>
  </sheetViews>
  <sheetFormatPr baseColWidth="8" defaultRowHeight="15"/>
  <cols>
    <col width="34" customWidth="1" min="1" max="1"/>
    <col width="16" customWidth="1" min="2" max="2"/>
    <col width="16" customWidth="1" min="3" max="3"/>
    <col width="16" customWidth="1" min="4" max="4"/>
    <col width="40" customWidth="1" min="5" max="5"/>
  </cols>
  <sheetData>
    <row r="1">
      <c r="A1" s="1" t="inlineStr">
        <is>
          <t>NVDA — scenarios, expected value and sizing</t>
        </is>
      </c>
    </row>
    <row r="3">
      <c r="A3" s="3" t="inlineStr">
        <is>
          <t>Case</t>
        </is>
      </c>
      <c r="B3" s="4" t="inlineStr">
        <is>
          <t>Value / share</t>
        </is>
      </c>
      <c r="C3" s="4" t="inlineStr">
        <is>
          <t>Probability</t>
        </is>
      </c>
      <c r="D3" s="4" t="inlineStr">
        <is>
          <t>vs spot</t>
        </is>
      </c>
      <c r="E3" s="4" t="inlineStr">
        <is>
          <t>Anchor</t>
        </is>
      </c>
    </row>
    <row r="4">
      <c r="A4" t="inlineStr">
        <is>
          <t>Bear</t>
        </is>
      </c>
      <c r="B4" s="19" t="n">
        <v>67.39430983648519</v>
      </c>
      <c r="C4" s="13" t="n">
        <v>0.25</v>
      </c>
      <c r="D4" s="13">
        <f>B4/Valuation!B30-1</f>
        <v/>
      </c>
      <c r="E4" t="inlineStr">
        <is>
          <t>historical base rate</t>
        </is>
      </c>
    </row>
    <row r="5">
      <c r="A5" t="inlineStr">
        <is>
          <t>Base</t>
        </is>
      </c>
      <c r="B5" s="19" t="n">
        <v>197.3890110737761</v>
      </c>
      <c r="C5" s="13" t="n">
        <v>0.5</v>
      </c>
      <c r="D5" s="13">
        <f>B5/Valuation!B30-1</f>
        <v/>
      </c>
      <c r="E5" t="inlineStr">
        <is>
          <t>consensus dispersion</t>
        </is>
      </c>
    </row>
    <row r="6">
      <c r="A6" t="inlineStr">
        <is>
          <t>Bull</t>
        </is>
      </c>
      <c r="B6" s="19" t="n">
        <v>437.4700917678697</v>
      </c>
      <c r="C6" s="13" t="n">
        <v>0.25</v>
      </c>
      <c r="D6" s="13">
        <f>B6/Valuation!B30-1</f>
        <v/>
      </c>
      <c r="E6" t="inlineStr">
        <is>
          <t>judgment</t>
        </is>
      </c>
    </row>
    <row r="7">
      <c r="A7" s="5" t="inlineStr">
        <is>
          <t>Expected value</t>
        </is>
      </c>
      <c r="B7" s="19">
        <f>SUMPRODUCT(B4:B6,C4:C6)</f>
        <v/>
      </c>
      <c r="C7" s="13">
        <f>SUM(C4:C6)</f>
        <v/>
      </c>
      <c r="D7" s="13">
        <f>B7/Valuation!B30-1</f>
        <v/>
      </c>
    </row>
    <row r="9">
      <c r="A9" s="5" t="inlineStr">
        <is>
          <t>Rating</t>
        </is>
      </c>
      <c r="B9" s="21" t="inlineStr">
        <is>
          <t>NO POSITION</t>
        </is>
      </c>
    </row>
    <row r="10">
      <c r="A10" s="16" t="inlineStr">
        <is>
          <t>Risk / reward</t>
        </is>
      </c>
      <c r="B10" s="22" t="n">
        <v>0.03905523917989117</v>
      </c>
      <c r="E10" s="2" t="inlineStr">
        <is>
          <t>long framing</t>
        </is>
      </c>
    </row>
    <row r="11">
      <c r="A11" s="16" t="inlineStr">
        <is>
          <t>Payoff ratio b</t>
        </is>
      </c>
      <c r="B11" s="22" t="n">
        <v>0.03905523917989117</v>
      </c>
      <c r="E11" s="2" t="inlineStr">
        <is>
          <t>reward / risk</t>
        </is>
      </c>
    </row>
    <row r="12">
      <c r="A12" s="16" t="inlineStr">
        <is>
          <t>p(win)</t>
        </is>
      </c>
      <c r="B12" s="13" t="n">
        <v>0.75</v>
      </c>
      <c r="E12" s="2" t="inlineStr">
        <is>
          <t>probability mass favouring the position</t>
        </is>
      </c>
    </row>
    <row r="13">
      <c r="A13" s="16" t="inlineStr">
        <is>
          <t>Kelly f</t>
        </is>
      </c>
      <c r="B13" s="13" t="n">
        <v>-5.651189833929386</v>
      </c>
      <c r="E13" s="2" t="inlineStr"/>
    </row>
    <row r="14">
      <c r="A14" s="16" t="inlineStr">
        <is>
          <t>Quarter-Kelly</t>
        </is>
      </c>
      <c r="B14" s="13" t="n">
        <v>0</v>
      </c>
      <c r="E14" s="2" t="inlineStr">
        <is>
          <t>0.25 x Kelly</t>
        </is>
      </c>
    </row>
    <row r="15">
      <c r="A15" s="16" t="inlineStr">
        <is>
          <t>Liquidity cap</t>
        </is>
      </c>
      <c r="B15" s="13" t="n">
        <v>41.8</v>
      </c>
      <c r="E15" s="2" t="inlineStr">
        <is>
          <t>20% of ADV over 5 days</t>
        </is>
      </c>
    </row>
    <row r="16">
      <c r="A16" s="16" t="inlineStr">
        <is>
          <t>Risk-budget cap</t>
        </is>
      </c>
      <c r="B16" s="13" t="n">
        <v>0.02166849200301724</v>
      </c>
      <c r="E16" s="2" t="inlineStr">
        <is>
          <t>1.5% of NAV at risk</t>
        </is>
      </c>
    </row>
    <row r="17">
      <c r="A17" s="16" t="inlineStr">
        <is>
          <t>Concentration cap</t>
        </is>
      </c>
      <c r="B17" s="13" t="n">
        <v>0.05</v>
      </c>
      <c r="E17" s="2" t="inlineStr">
        <is>
          <t>single-name hard limit</t>
        </is>
      </c>
    </row>
    <row r="18">
      <c r="A18" s="5" t="inlineStr">
        <is>
          <t>Position size</t>
        </is>
      </c>
      <c r="B18" s="23" t="n">
        <v>0</v>
      </c>
      <c r="E18" s="2" t="inlineStr">
        <is>
          <t>binding: quarter-Kelly</t>
        </is>
      </c>
    </row>
    <row r="20">
      <c r="A20" s="2" t="inlineStr">
        <is>
          <t>Basis: illustrative $1bn book. Illustrative only.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Sources, method and limitations</t>
        </is>
      </c>
    </row>
    <row r="3">
      <c r="A3" s="24" t="inlineStr">
        <is>
          <t>Base year: trailing twelve months to 2026-04-26, all statement inputs from SEC XBRL companyconcept (CIK 0001045810).</t>
        </is>
      </c>
    </row>
    <row r="4">
      <c r="A4" s="24" t="inlineStr">
        <is>
          <t>Quarterly series are reconstructed from filed facts: Q4 is derived as fiscal year minus the nine-month cumulative, and cash-flow items are unwound from year-to-date cumulatives.</t>
        </is>
      </c>
    </row>
    <row r="5">
      <c r="A5" s="24" t="inlineStr">
        <is>
          <t>Consensus estimates and price targets: FMP analyst/financial-estimates and analyst/price-target-consensus, retrieved 2026-08-05.</t>
        </is>
      </c>
    </row>
    <row r="6">
      <c r="A6" s="24" t="inlineStr">
        <is>
          <t>Segment revenue: FMP statements/revenue-product-segmentation. No SEC fallback exists because companyfacts flattens dimensioned facts; the segment sum is reconciled to consolidated revenue.</t>
        </is>
      </c>
    </row>
    <row r="7">
      <c r="A7" s="24" t="inlineStr"/>
    </row>
    <row r="8">
      <c r="A8" s="24" t="inlineStr">
        <is>
          <t>MODEL DESIGN. We forecast EBITDA margin and derive EBIT by subtracting a depreciation schedule built from capex vintages. Forecasting EBIT margin directly hides the depreciation assumption.</t>
        </is>
      </c>
    </row>
    <row r="9">
      <c r="A9" s="24" t="inlineStr"/>
    </row>
    <row r="10">
      <c r="A10" s="24" t="inlineStr">
        <is>
          <t>KEY LIMITATION. The asset-life split driving the depreciation schedule is a stated assumption calibrated to reported D&amp;A, not a disclosed figure. It is the most load-bearing assumption in the model.</t>
        </is>
      </c>
    </row>
    <row r="11">
      <c r="A11" s="24" t="inlineStr"/>
    </row>
    <row r="12">
      <c r="A12" s="24" t="inlineStr">
        <is>
          <t>This is analytical research on public information. Not investment advice, not a recommendation to any person, and not a solicitation. Position sizing is illustrative against a notional $1bn book.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2026-08-06T22:06:42Z</dcterms:created>
  <dcterms:modified xsi:type="dcterms:W3CDTF">2026-08-06T22:06:42Z</dcterms:modified>
</cp:coreProperties>
</file>